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895"/>
  </bookViews>
  <sheets>
    <sheet name="Total" sheetId="6" r:id="rId1"/>
    <sheet name="PCR ტესტი" sheetId="1" r:id="rId2"/>
    <sheet name="PCR ექსტრაქცია" sheetId="3" r:id="rId3"/>
    <sheet name="PCR ჯინექსპერტი" sheetId="5" r:id="rId4"/>
    <sheet name="სწრაფი-მარტივი ანტისხეული" sheetId="4" r:id="rId5"/>
    <sheet name="სწრაფი-მარტივი ანტიგენი" sheetId="7" r:id="rId6"/>
  </sheets>
  <definedNames>
    <definedName name="_xlnm.Print_Area" localSheetId="2">'PCR ექსტრაქცია'!$B$2:$L$18</definedName>
    <definedName name="_xlnm.Print_Area" localSheetId="1">'PCR ტესტი'!$B$2:$L$23</definedName>
    <definedName name="_xlnm.Print_Area" localSheetId="3">'PCR ჯინექსპერტი'!$B$2:$K$8</definedName>
    <definedName name="_xlnm.Print_Area" localSheetId="0">Total!$B$2:$F$8</definedName>
    <definedName name="_xlnm.Print_Area" localSheetId="5">'სწრაფი-მარტივი ანტიგენი'!$B$2:$J$8</definedName>
    <definedName name="_xlnm.Print_Area" localSheetId="4">'სწრაფი-მარტივი ანტისხეული'!$B$2:$J$15</definedName>
  </definedNames>
  <calcPr calcId="145621"/>
</workbook>
</file>

<file path=xl/calcChain.xml><?xml version="1.0" encoding="utf-8"?>
<calcChain xmlns="http://schemas.openxmlformats.org/spreadsheetml/2006/main">
  <c r="J7" i="3" l="1"/>
  <c r="H7" i="1" l="1"/>
  <c r="I7" i="1"/>
  <c r="H14" i="3"/>
  <c r="I10" i="3"/>
  <c r="I6" i="3"/>
  <c r="H6" i="7" l="1"/>
  <c r="J6" i="3"/>
  <c r="J8" i="3"/>
  <c r="J9" i="3"/>
  <c r="J10" i="3"/>
  <c r="J11" i="3"/>
  <c r="J12" i="3"/>
  <c r="J13" i="3"/>
  <c r="J14" i="3"/>
  <c r="J15" i="3"/>
  <c r="J16" i="3"/>
  <c r="J17" i="3"/>
  <c r="J18" i="3"/>
  <c r="J22" i="1" l="1"/>
  <c r="J15" i="1" l="1"/>
  <c r="J14" i="1"/>
  <c r="J12" i="1"/>
  <c r="J13" i="1"/>
  <c r="J16" i="1"/>
  <c r="J17" i="1"/>
  <c r="J18" i="1"/>
  <c r="J19" i="1"/>
  <c r="J21" i="1"/>
  <c r="J23" i="1"/>
  <c r="J11" i="1"/>
  <c r="J10" i="1"/>
  <c r="J9" i="1"/>
  <c r="J8" i="1"/>
  <c r="J7" i="1"/>
  <c r="J6" i="1"/>
  <c r="J5" i="1"/>
  <c r="J5" i="3"/>
  <c r="I8" i="5"/>
  <c r="I7" i="5"/>
  <c r="I5" i="5"/>
  <c r="H4" i="5"/>
  <c r="I4" i="5" l="1"/>
  <c r="J4" i="4"/>
  <c r="G4" i="4"/>
  <c r="F4" i="4"/>
  <c r="H7" i="7"/>
  <c r="H11" i="4"/>
  <c r="H5" i="4"/>
  <c r="H5" i="7"/>
  <c r="H8" i="7"/>
  <c r="J4" i="7"/>
  <c r="F8" i="6" s="1"/>
  <c r="H8" i="6" s="1"/>
  <c r="G4" i="7"/>
  <c r="D8" i="6" s="1"/>
  <c r="F4" i="7"/>
  <c r="C8" i="6" s="1"/>
  <c r="H4" i="7" l="1"/>
  <c r="E8" i="6" s="1"/>
  <c r="H14" i="4" l="1"/>
  <c r="H12" i="4"/>
  <c r="K4" i="5" l="1"/>
  <c r="F6" i="6" s="1"/>
  <c r="D6" i="6"/>
  <c r="F4" i="5"/>
  <c r="C6" i="6" s="1"/>
  <c r="H15" i="4"/>
  <c r="H10" i="4"/>
  <c r="H8" i="4"/>
  <c r="H7" i="4"/>
  <c r="H6" i="4"/>
  <c r="H9" i="4"/>
  <c r="H4" i="4" l="1"/>
  <c r="H6" i="6"/>
  <c r="E6" i="6"/>
  <c r="L4" i="1" l="1"/>
  <c r="F4" i="6" s="1"/>
  <c r="I4" i="1"/>
  <c r="D4" i="6" s="1"/>
  <c r="G4" i="1"/>
  <c r="C4" i="6" s="1"/>
  <c r="F7" i="6"/>
  <c r="E7" i="6"/>
  <c r="D7" i="6"/>
  <c r="C7" i="6"/>
  <c r="H7" i="6" s="1"/>
  <c r="L4" i="3"/>
  <c r="F5" i="6" s="1"/>
  <c r="I4" i="3"/>
  <c r="D5" i="6" s="1"/>
  <c r="G4" i="3"/>
  <c r="C5" i="6" s="1"/>
  <c r="H5" i="6" l="1"/>
  <c r="H4" i="6"/>
  <c r="J4" i="3"/>
  <c r="E5" i="6" s="1"/>
  <c r="J4" i="1"/>
  <c r="E4" i="6" s="1"/>
</calcChain>
</file>

<file path=xl/comments1.xml><?xml version="1.0" encoding="utf-8"?>
<comments xmlns="http://schemas.openxmlformats.org/spreadsheetml/2006/main">
  <authors>
    <author>Author</author>
  </authors>
  <commentList>
    <comment ref="G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2000 ტესტი, 4 გენზე 500 კვლევაზე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20000 ტესტი</t>
        </r>
      </text>
    </comment>
  </commentList>
</comments>
</file>

<file path=xl/sharedStrings.xml><?xml version="1.0" encoding="utf-8"?>
<sst xmlns="http://schemas.openxmlformats.org/spreadsheetml/2006/main" count="244" uniqueCount="95">
  <si>
    <t>მწარმოებელი</t>
  </si>
  <si>
    <t>ქვეყანა</t>
  </si>
  <si>
    <t>მიმწოდებელი</t>
  </si>
  <si>
    <t>მოწოდების ფორმა</t>
  </si>
  <si>
    <t>ჩინეთი</t>
  </si>
  <si>
    <t>სიჩუანის მთავრობის საჩუქარი</t>
  </si>
  <si>
    <t>უსასყიდლო</t>
  </si>
  <si>
    <t xml:space="preserve">Capital Bio Technology Corporation. </t>
  </si>
  <si>
    <t>ჯამი</t>
  </si>
  <si>
    <t>საქართველოში ჩინეთის საელჩოს საჩუქარი</t>
  </si>
  <si>
    <t>Sansure Biotech INC</t>
  </si>
  <si>
    <t>Fosun</t>
  </si>
  <si>
    <t>მიღებული</t>
  </si>
  <si>
    <t>ნაშთი</t>
  </si>
  <si>
    <t>PCR ტესტების ნაკრები
კვლევაზე გათვლით</t>
  </si>
  <si>
    <t>შეკვეთილი
ხელშეკრულება გაფორმებულია</t>
  </si>
  <si>
    <t>PCR ექსტრაქციის KIT
კვლევაზე გათვლით</t>
  </si>
  <si>
    <t>კორეა</t>
  </si>
  <si>
    <t>SolGent</t>
  </si>
  <si>
    <t>OSANG Healthcare</t>
  </si>
  <si>
    <t>ჯანდაცვის სამინისტროდან გადმოცემული</t>
  </si>
  <si>
    <t xml:space="preserve">Applied Biosystems™ </t>
  </si>
  <si>
    <t>აშშ</t>
  </si>
  <si>
    <t>ანტისხეულის სწრაფი-მარტივი ტესტი</t>
  </si>
  <si>
    <t>შესყიდვა</t>
  </si>
  <si>
    <t>ბუნდესვერის მიკრობიოლოგიის ლაბორატორიისაგან საჩუქრი</t>
  </si>
  <si>
    <t>გერმანია</t>
  </si>
  <si>
    <t>რუსუდან საბახტარიშვილის სახელობის საქველმოქმედო ფონდის საჩუქარი- შპს ეი-ბი-ემ</t>
  </si>
  <si>
    <t>პოლონეთი</t>
  </si>
  <si>
    <t>Qiagen</t>
  </si>
  <si>
    <t>Eurx</t>
  </si>
  <si>
    <t>სადაზღვევო კომპანია ბენეფიტის საჩუქარი</t>
  </si>
  <si>
    <t>ჰაიდელბერგის  საჩუქარი</t>
  </si>
  <si>
    <t>შპს ეკონ ჯორჯია</t>
  </si>
  <si>
    <t>Hangzhou Biotest Biiotecb</t>
  </si>
  <si>
    <t>შპს Deltamed Georgia</t>
  </si>
  <si>
    <t>კანადა</t>
  </si>
  <si>
    <t>Arton Laboratories</t>
  </si>
  <si>
    <t>Co-Diagnostics inc</t>
  </si>
  <si>
    <t>შპს ეი-ბი-ემ #13</t>
  </si>
  <si>
    <t>შპს ეი-ბი-ემ #29</t>
  </si>
  <si>
    <t xml:space="preserve">შპს ეი-ბი-ემ #46 </t>
  </si>
  <si>
    <t>შპს ირისე #75</t>
  </si>
  <si>
    <t>ROCHE</t>
  </si>
  <si>
    <t>შპს მირკო</t>
  </si>
  <si>
    <t>შპს პრიმამედი #45</t>
  </si>
  <si>
    <t>შპს პრიმამედი #15</t>
  </si>
  <si>
    <t>შპს ერმედ ჯორჯია</t>
  </si>
  <si>
    <t>TURKLAB (TOYO)</t>
  </si>
  <si>
    <t>თურქეთი</t>
  </si>
  <si>
    <t>შპს დაგის საჩუქარი</t>
  </si>
  <si>
    <t xml:space="preserve">Zhejiang Orient G ene Biotech Co., Ltd </t>
  </si>
  <si>
    <t>შპს გრინლაბი</t>
  </si>
  <si>
    <t>PCR ექსპრეს ტესტი</t>
  </si>
  <si>
    <t>ჰოლანდია</t>
  </si>
  <si>
    <t>Cepheid</t>
  </si>
  <si>
    <t>საქართველოს  ოკუპირებული  ტერიტორიებიდან  დევნილთა, შრომის, ჯანმრთელობისა და სოციალური  დაცვის  სამინისტრო</t>
  </si>
  <si>
    <t>Beijing Savant Biotechnology Co., LTD.</t>
  </si>
  <si>
    <t>Shenzn Bioeasy Biotechnology Co., Ltd</t>
  </si>
  <si>
    <t>UNICEF</t>
  </si>
  <si>
    <t>ანტიგენის სწრაფი-მარტივი ტესტი</t>
  </si>
  <si>
    <t>STANDARD Q COVID - 19 AG TEST</t>
  </si>
  <si>
    <t>IFU Wondfo Sars Cov -2 Antibody Test</t>
  </si>
  <si>
    <t>დიდი ბრიტანეთი</t>
  </si>
  <si>
    <t>PRESTIGE DIAGNISTICS</t>
  </si>
  <si>
    <t>შპს WEEKEND</t>
  </si>
  <si>
    <t>BIOZEK
COVID 19 IgM/IgG rapid test</t>
  </si>
  <si>
    <t>UNICEF საჩუქარი</t>
  </si>
  <si>
    <t>სულ
მიღებული
რაოდენობა</t>
  </si>
  <si>
    <t>ნაშთი(ლუგარი+ცენტრალური საწყობი)</t>
  </si>
  <si>
    <t xml:space="preserve">QIAamp ვირუსული რნმ-ის მინი ნაკრები </t>
  </si>
  <si>
    <t>QIAamp ვირუსული რნმ-ის მინი ნაკრები  CPV33600000</t>
  </si>
  <si>
    <t>EURx GeneMATRIX VIRAL RNA/DNA Purification kit (Roboklon)</t>
  </si>
  <si>
    <t>ABBOTT</t>
  </si>
  <si>
    <t>შპს "ერმედ ჯორჯია"</t>
  </si>
  <si>
    <t>GeneXpert  ტესტი</t>
  </si>
  <si>
    <t xml:space="preserve"> TaqMan™ Fast Virus 1-Step Master Mix</t>
  </si>
  <si>
    <t>QIAmp ვირუსული რნმ-ის მინი ნაკრები QIAmp Viral RNA Mini Kit</t>
  </si>
  <si>
    <t>Logix Smart Coronavirus Disease 2019 (COVID-19) kit</t>
  </si>
  <si>
    <t>შპს ეი-ბი-ემ -370 ხელ</t>
  </si>
  <si>
    <r>
      <t>შპს ეი-ბი-ემ -</t>
    </r>
    <r>
      <rPr>
        <i/>
        <sz val="11"/>
        <color theme="1"/>
        <rFont val="Calibri"/>
        <family val="2"/>
        <scheme val="minor"/>
      </rPr>
      <t>100 ხელ*-ლუგარი</t>
    </r>
  </si>
  <si>
    <t xml:space="preserve">თერმოს ნაკრები TaqPath COVID-19 CE-IVD RT-PCR Kit 1000 რეაქციაზე </t>
  </si>
  <si>
    <t>შპს ეი-ბი-ემ 100 ხელ-ლუგარი</t>
  </si>
  <si>
    <t>MagMAX™ Viral/Pathogen II (MVP II) Nucleic Acid Isolation Kit, 2,000 preps</t>
  </si>
  <si>
    <t>ხარჯი
27 MAY</t>
  </si>
  <si>
    <t>ხარჯი-გატანა
27 MAY</t>
  </si>
  <si>
    <t>ნაშთი(საწყობი)</t>
  </si>
  <si>
    <t>Nucleic acid dignostic kit (pcr-fluoresnce probing) novel coronavirus კორონა ვირუსის სადაგნოსტიკო ტესტ-სისტემა,Sansure Biotech</t>
  </si>
  <si>
    <t>შპს პრიმამედი ?????</t>
  </si>
  <si>
    <t>ხარჯი
1 JUN</t>
  </si>
  <si>
    <t>ხარჯი
1 JAN - 1 JUNE</t>
  </si>
  <si>
    <t>ხარჯი(გაცემა)
1 JAN -  1 JUNE</t>
  </si>
  <si>
    <t>ივნისის ბოლომდე  შემოსატანია 100 000 ტესტი</t>
  </si>
  <si>
    <t>1 ივნისისთვია ნაშთი არის 70 000</t>
  </si>
  <si>
    <t>ივნისში დღიური 2000 ტესტირების გათვლით 1 ივლისისათვის ნაშთი გვექნება 110 000 კვლევისთვის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</si>
</sst>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0" borderId="2" xfId="1" applyNumberFormat="1" applyFont="1" applyBorder="1" applyAlignment="1">
      <alignment horizontal="left" vertical="center" wrapText="1"/>
    </xf>
    <xf numFmtId="164" fontId="0" fillId="0" borderId="0" xfId="1" applyNumberFormat="1" applyFont="1"/>
    <xf numFmtId="164" fontId="0" fillId="0" borderId="3" xfId="1" applyNumberFormat="1" applyFont="1" applyBorder="1" applyAlignment="1">
      <alignment horizontal="left" vertical="center" wrapText="1"/>
    </xf>
    <xf numFmtId="164" fontId="0" fillId="0" borderId="4" xfId="1" applyNumberFormat="1" applyFont="1" applyBorder="1" applyAlignment="1">
      <alignment horizontal="left" vertical="center" wrapText="1"/>
    </xf>
    <xf numFmtId="164" fontId="0" fillId="3" borderId="3" xfId="1" applyNumberFormat="1" applyFont="1" applyFill="1" applyBorder="1" applyAlignment="1">
      <alignment horizontal="left" vertical="center" wrapText="1"/>
    </xf>
    <xf numFmtId="164" fontId="0" fillId="3" borderId="4" xfId="1" applyNumberFormat="1" applyFont="1" applyFill="1" applyBorder="1" applyAlignment="1">
      <alignment horizontal="left" vertical="center" wrapText="1"/>
    </xf>
    <xf numFmtId="164" fontId="0" fillId="0" borderId="3" xfId="1" applyNumberFormat="1" applyFont="1" applyFill="1" applyBorder="1" applyAlignment="1">
      <alignment horizontal="left" vertical="center" wrapText="1"/>
    </xf>
    <xf numFmtId="164" fontId="0" fillId="3" borderId="2" xfId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9" xfId="1" applyNumberFormat="1" applyFont="1" applyFill="1" applyBorder="1" applyAlignment="1">
      <alignment horizontal="center" vertical="center" wrapText="1"/>
    </xf>
    <xf numFmtId="164" fontId="2" fillId="0" borderId="0" xfId="1" applyNumberFormat="1" applyFont="1"/>
    <xf numFmtId="164" fontId="2" fillId="2" borderId="5" xfId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1" xfId="1" applyNumberFormat="1" applyFont="1" applyBorder="1" applyAlignment="1">
      <alignment horizontal="left" vertical="center" wrapText="1"/>
    </xf>
    <xf numFmtId="164" fontId="0" fillId="3" borderId="11" xfId="1" applyNumberFormat="1" applyFont="1" applyFill="1" applyBorder="1" applyAlignment="1">
      <alignment horizontal="left" vertical="center" wrapText="1"/>
    </xf>
    <xf numFmtId="164" fontId="0" fillId="0" borderId="11" xfId="1" applyNumberFormat="1" applyFont="1" applyFill="1" applyBorder="1" applyAlignment="1">
      <alignment horizontal="left" vertical="center" wrapText="1"/>
    </xf>
    <xf numFmtId="164" fontId="0" fillId="3" borderId="1" xfId="1" applyNumberFormat="1" applyFont="1" applyFill="1" applyBorder="1" applyAlignment="1">
      <alignment vertical="center" wrapText="1"/>
    </xf>
    <xf numFmtId="164" fontId="0" fillId="0" borderId="0" xfId="0" applyNumberFormat="1" applyAlignment="1">
      <alignment vertical="center"/>
    </xf>
    <xf numFmtId="164" fontId="0" fillId="2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164" fontId="0" fillId="2" borderId="9" xfId="1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H12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4" sqref="J4"/>
    </sheetView>
  </sheetViews>
  <sheetFormatPr defaultRowHeight="15" x14ac:dyDescent="0.25"/>
  <cols>
    <col min="1" max="1" width="3.85546875" customWidth="1"/>
    <col min="2" max="2" width="42.28515625" customWidth="1"/>
    <col min="3" max="3" width="15.85546875" customWidth="1"/>
    <col min="4" max="5" width="14.7109375" customWidth="1"/>
    <col min="6" max="6" width="16.85546875" customWidth="1"/>
    <col min="8" max="8" width="11.7109375" style="19" customWidth="1"/>
  </cols>
  <sheetData>
    <row r="2" spans="2:8" ht="81" customHeight="1" x14ac:dyDescent="0.25">
      <c r="B2" s="16"/>
      <c r="C2" s="17" t="s">
        <v>68</v>
      </c>
      <c r="D2" s="17" t="s">
        <v>89</v>
      </c>
      <c r="E2" s="18" t="s">
        <v>13</v>
      </c>
      <c r="F2" s="17" t="s">
        <v>15</v>
      </c>
    </row>
    <row r="3" spans="2:8" ht="16.5" customHeight="1" x14ac:dyDescent="0.35">
      <c r="B3" s="18">
        <v>1</v>
      </c>
      <c r="C3" s="18">
        <v>2</v>
      </c>
      <c r="D3" s="18">
        <v>3</v>
      </c>
      <c r="E3" s="18">
        <v>4</v>
      </c>
      <c r="F3" s="18">
        <v>5</v>
      </c>
    </row>
    <row r="4" spans="2:8" ht="45.75" customHeight="1" x14ac:dyDescent="0.25">
      <c r="B4" s="14" t="s">
        <v>14</v>
      </c>
      <c r="C4" s="15">
        <f>'PCR ტესტი'!G4</f>
        <v>113628</v>
      </c>
      <c r="D4" s="30">
        <f>'PCR ტესტი'!I4</f>
        <v>27992</v>
      </c>
      <c r="E4" s="32">
        <f>'PCR ტესტი'!J4</f>
        <v>70144</v>
      </c>
      <c r="F4" s="15">
        <f>'PCR ტესტი'!L4</f>
        <v>109080</v>
      </c>
      <c r="H4" s="31">
        <f>C4+F4</f>
        <v>222708</v>
      </c>
    </row>
    <row r="5" spans="2:8" ht="45.75" customHeight="1" x14ac:dyDescent="0.25">
      <c r="B5" s="14" t="s">
        <v>16</v>
      </c>
      <c r="C5" s="15">
        <f>'PCR ექსტრაქცია'!G4</f>
        <v>116532</v>
      </c>
      <c r="D5" s="30">
        <f>'PCR ექსტრაქცია'!I4</f>
        <v>35350</v>
      </c>
      <c r="E5" s="32">
        <f>'PCR ექსტრაქცია'!J4</f>
        <v>70408</v>
      </c>
      <c r="F5" s="15">
        <f>'PCR ექსტრაქცია'!L4</f>
        <v>176200</v>
      </c>
      <c r="H5" s="31">
        <f t="shared" ref="H5:H8" si="0">C5+F5</f>
        <v>292732</v>
      </c>
    </row>
    <row r="6" spans="2:8" ht="32.25" customHeight="1" x14ac:dyDescent="0.25">
      <c r="B6" s="14" t="s">
        <v>75</v>
      </c>
      <c r="C6" s="15">
        <f>'PCR ჯინექსპერტი'!F4</f>
        <v>1500</v>
      </c>
      <c r="D6" s="30">
        <f>'PCR ჯინექსპერტი'!H4</f>
        <v>650</v>
      </c>
      <c r="E6" s="32">
        <f>'PCR ჯინექსპერტი'!I4</f>
        <v>835</v>
      </c>
      <c r="F6" s="15">
        <f>'PCR ჯინექსპერტი'!K4</f>
        <v>14000</v>
      </c>
      <c r="H6" s="31">
        <f t="shared" si="0"/>
        <v>15500</v>
      </c>
    </row>
    <row r="7" spans="2:8" ht="32.25" customHeight="1" x14ac:dyDescent="0.25">
      <c r="B7" s="14" t="s">
        <v>23</v>
      </c>
      <c r="C7" s="15">
        <f>'სწრაფი-მარტივი ანტისხეული'!F4</f>
        <v>8080</v>
      </c>
      <c r="D7" s="15">
        <f>'სწრაფი-მარტივი ანტისხეული'!G4</f>
        <v>1695</v>
      </c>
      <c r="E7" s="32">
        <f>'სწრაფი-მარტივი ანტისხეული'!H4</f>
        <v>6385</v>
      </c>
      <c r="F7" s="15">
        <f>'სწრაფი-მარტივი ანტისხეული'!J4</f>
        <v>5000</v>
      </c>
      <c r="H7" s="31">
        <f t="shared" si="0"/>
        <v>13080</v>
      </c>
    </row>
    <row r="8" spans="2:8" ht="41.25" customHeight="1" x14ac:dyDescent="0.25">
      <c r="B8" s="14" t="s">
        <v>60</v>
      </c>
      <c r="C8" s="15">
        <f>'სწრაფი-მარტივი ანტიგენი'!F4</f>
        <v>1050</v>
      </c>
      <c r="D8" s="15">
        <f>'სწრაფი-მარტივი ანტიგენი'!G4</f>
        <v>496</v>
      </c>
      <c r="E8" s="32">
        <f>'სწრაფი-მარტივი ანტიგენი'!H4</f>
        <v>554</v>
      </c>
      <c r="F8" s="15">
        <f>'სწრაფი-მარტივი ანტიგენი'!J4</f>
        <v>0</v>
      </c>
      <c r="H8" s="31">
        <f t="shared" si="0"/>
        <v>1050</v>
      </c>
    </row>
    <row r="10" spans="2:8" ht="30" x14ac:dyDescent="0.25">
      <c r="B10" s="40" t="s">
        <v>92</v>
      </c>
    </row>
    <row r="11" spans="2:8" x14ac:dyDescent="0.25">
      <c r="B11" s="40" t="s">
        <v>93</v>
      </c>
    </row>
    <row r="12" spans="2:8" ht="45" x14ac:dyDescent="0.25">
      <c r="B12" s="40" t="s">
        <v>94</v>
      </c>
    </row>
  </sheetData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M23"/>
  <sheetViews>
    <sheetView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15" sqref="Q15"/>
    </sheetView>
  </sheetViews>
  <sheetFormatPr defaultRowHeight="15" x14ac:dyDescent="0.25"/>
  <cols>
    <col min="1" max="1" width="1.85546875" customWidth="1"/>
    <col min="2" max="2" width="11.85546875" customWidth="1"/>
    <col min="3" max="4" width="15.5703125" customWidth="1"/>
    <col min="5" max="6" width="25.85546875" customWidth="1"/>
    <col min="7" max="10" width="14" customWidth="1"/>
    <col min="11" max="11" width="1.28515625" customWidth="1"/>
    <col min="12" max="12" width="17" customWidth="1"/>
    <col min="13" max="13" width="9.140625" style="20"/>
  </cols>
  <sheetData>
    <row r="1" spans="2:12" ht="5.25" customHeight="1" x14ac:dyDescent="0.35"/>
    <row r="2" spans="2:12" ht="40.5" customHeight="1" x14ac:dyDescent="0.25">
      <c r="B2" s="41" t="s">
        <v>1</v>
      </c>
      <c r="C2" s="41" t="s">
        <v>0</v>
      </c>
      <c r="D2" s="41" t="s">
        <v>3</v>
      </c>
      <c r="E2" s="41" t="s">
        <v>2</v>
      </c>
      <c r="F2" s="35"/>
      <c r="G2" s="45"/>
      <c r="H2" s="46"/>
      <c r="I2" s="46"/>
      <c r="J2" s="47"/>
      <c r="L2" s="48" t="s">
        <v>15</v>
      </c>
    </row>
    <row r="3" spans="2:12" ht="50.25" customHeight="1" x14ac:dyDescent="0.25">
      <c r="B3" s="41"/>
      <c r="C3" s="41"/>
      <c r="D3" s="41"/>
      <c r="E3" s="41"/>
      <c r="F3" s="34"/>
      <c r="G3" s="1" t="s">
        <v>12</v>
      </c>
      <c r="H3" s="34" t="s">
        <v>90</v>
      </c>
      <c r="I3" s="1" t="s">
        <v>91</v>
      </c>
      <c r="J3" s="1" t="s">
        <v>69</v>
      </c>
      <c r="L3" s="49"/>
    </row>
    <row r="4" spans="2:12" ht="26.25" customHeight="1" x14ac:dyDescent="0.25">
      <c r="B4" s="42" t="s">
        <v>8</v>
      </c>
      <c r="C4" s="43"/>
      <c r="D4" s="43"/>
      <c r="E4" s="44"/>
      <c r="F4" s="38"/>
      <c r="G4" s="22">
        <f>SUM(G5:G23)</f>
        <v>113628</v>
      </c>
      <c r="H4" s="22"/>
      <c r="I4" s="23">
        <f>SUM(I5:I23)</f>
        <v>27992</v>
      </c>
      <c r="J4" s="23">
        <f>SUM(J5:J23)</f>
        <v>70144</v>
      </c>
      <c r="K4" s="24"/>
      <c r="L4" s="25">
        <f>SUM(L5:L23)</f>
        <v>109080</v>
      </c>
    </row>
    <row r="5" spans="2:12" ht="45" x14ac:dyDescent="0.25">
      <c r="B5" s="2" t="s">
        <v>4</v>
      </c>
      <c r="C5" s="2" t="s">
        <v>7</v>
      </c>
      <c r="D5" s="2" t="s">
        <v>6</v>
      </c>
      <c r="E5" s="2" t="s">
        <v>5</v>
      </c>
      <c r="F5" s="2"/>
      <c r="G5" s="5">
        <v>1008</v>
      </c>
      <c r="H5" s="5">
        <v>1008</v>
      </c>
      <c r="I5" s="12"/>
      <c r="J5" s="5">
        <f t="shared" ref="J5:J19" si="0">G5-H5-I5</f>
        <v>0</v>
      </c>
      <c r="K5" s="6"/>
      <c r="L5" s="5"/>
    </row>
    <row r="6" spans="2:12" ht="30" x14ac:dyDescent="0.25">
      <c r="B6" s="3" t="s">
        <v>4</v>
      </c>
      <c r="C6" s="3"/>
      <c r="D6" s="3" t="s">
        <v>6</v>
      </c>
      <c r="E6" s="3" t="s">
        <v>9</v>
      </c>
      <c r="F6" s="3"/>
      <c r="G6" s="7">
        <v>1008</v>
      </c>
      <c r="H6" s="7">
        <v>96</v>
      </c>
      <c r="I6" s="9"/>
      <c r="J6" s="5">
        <f t="shared" si="0"/>
        <v>912</v>
      </c>
      <c r="K6" s="6"/>
      <c r="L6" s="7"/>
    </row>
    <row r="7" spans="2:12" ht="90" x14ac:dyDescent="0.25">
      <c r="B7" s="3" t="s">
        <v>4</v>
      </c>
      <c r="C7" s="3" t="s">
        <v>10</v>
      </c>
      <c r="D7" s="3" t="s">
        <v>6</v>
      </c>
      <c r="E7" s="3" t="s">
        <v>20</v>
      </c>
      <c r="F7" s="3" t="s">
        <v>87</v>
      </c>
      <c r="G7" s="7">
        <v>30000</v>
      </c>
      <c r="H7" s="7">
        <f>5238+2352</f>
        <v>7590</v>
      </c>
      <c r="I7" s="9">
        <f>7344+528+528+768+1008+2016</f>
        <v>12192</v>
      </c>
      <c r="J7" s="5">
        <f t="shared" si="0"/>
        <v>10218</v>
      </c>
      <c r="K7" s="6"/>
      <c r="L7" s="7"/>
    </row>
    <row r="8" spans="2:12" ht="45" x14ac:dyDescent="0.25">
      <c r="B8" s="3" t="s">
        <v>4</v>
      </c>
      <c r="C8" s="3" t="s">
        <v>11</v>
      </c>
      <c r="D8" s="3" t="s">
        <v>6</v>
      </c>
      <c r="E8" s="3" t="s">
        <v>20</v>
      </c>
      <c r="F8" s="3"/>
      <c r="G8" s="7">
        <v>10032</v>
      </c>
      <c r="H8" s="7">
        <v>48</v>
      </c>
      <c r="I8" s="9"/>
      <c r="J8" s="5">
        <f t="shared" si="0"/>
        <v>9984</v>
      </c>
      <c r="K8" s="6"/>
      <c r="L8" s="7"/>
    </row>
    <row r="9" spans="2:12" ht="45" x14ac:dyDescent="0.25">
      <c r="B9" s="3" t="s">
        <v>17</v>
      </c>
      <c r="C9" s="3" t="s">
        <v>18</v>
      </c>
      <c r="D9" s="3" t="s">
        <v>6</v>
      </c>
      <c r="E9" s="3" t="s">
        <v>20</v>
      </c>
      <c r="F9" s="3"/>
      <c r="G9" s="7">
        <v>10000</v>
      </c>
      <c r="H9" s="7">
        <v>5000</v>
      </c>
      <c r="I9" s="9">
        <v>5000</v>
      </c>
      <c r="J9" s="5">
        <f t="shared" si="0"/>
        <v>0</v>
      </c>
      <c r="K9" s="6"/>
      <c r="L9" s="7"/>
    </row>
    <row r="10" spans="2:12" ht="45" x14ac:dyDescent="0.25">
      <c r="B10" s="3" t="s">
        <v>17</v>
      </c>
      <c r="C10" s="3" t="s">
        <v>19</v>
      </c>
      <c r="D10" s="3" t="s">
        <v>6</v>
      </c>
      <c r="E10" s="3" t="s">
        <v>20</v>
      </c>
      <c r="F10" s="3"/>
      <c r="G10" s="7">
        <v>10000</v>
      </c>
      <c r="H10" s="7"/>
      <c r="I10" s="9">
        <v>800</v>
      </c>
      <c r="J10" s="5">
        <f t="shared" si="0"/>
        <v>9200</v>
      </c>
      <c r="K10" s="6"/>
      <c r="L10" s="7"/>
    </row>
    <row r="11" spans="2:12" ht="60" x14ac:dyDescent="0.25">
      <c r="B11" s="3" t="s">
        <v>26</v>
      </c>
      <c r="C11" s="3"/>
      <c r="D11" s="3" t="s">
        <v>6</v>
      </c>
      <c r="E11" s="3" t="s">
        <v>25</v>
      </c>
      <c r="F11" s="3"/>
      <c r="G11" s="7">
        <v>2000</v>
      </c>
      <c r="H11" s="7">
        <v>2000</v>
      </c>
      <c r="I11" s="9"/>
      <c r="J11" s="5">
        <f t="shared" si="0"/>
        <v>0</v>
      </c>
      <c r="K11" s="6"/>
      <c r="L11" s="7"/>
    </row>
    <row r="12" spans="2:12" ht="26.25" customHeight="1" x14ac:dyDescent="0.25">
      <c r="B12" s="3" t="s">
        <v>26</v>
      </c>
      <c r="C12" s="3" t="s">
        <v>43</v>
      </c>
      <c r="D12" s="3" t="s">
        <v>24</v>
      </c>
      <c r="E12" s="3" t="s">
        <v>44</v>
      </c>
      <c r="F12" s="3"/>
      <c r="G12" s="7">
        <v>10080</v>
      </c>
      <c r="H12" s="7"/>
      <c r="I12" s="9"/>
      <c r="J12" s="5">
        <f t="shared" si="0"/>
        <v>10080</v>
      </c>
      <c r="K12" s="6"/>
      <c r="L12" s="7">
        <v>10080</v>
      </c>
    </row>
    <row r="13" spans="2:12" ht="90" x14ac:dyDescent="0.25">
      <c r="B13" s="3" t="s">
        <v>22</v>
      </c>
      <c r="C13" s="3" t="s">
        <v>21</v>
      </c>
      <c r="D13" s="3" t="s">
        <v>6</v>
      </c>
      <c r="E13" s="3" t="s">
        <v>27</v>
      </c>
      <c r="F13" s="3" t="s">
        <v>81</v>
      </c>
      <c r="G13" s="7">
        <v>14000</v>
      </c>
      <c r="H13" s="7">
        <v>1000</v>
      </c>
      <c r="I13" s="9">
        <v>2000</v>
      </c>
      <c r="J13" s="5">
        <f t="shared" si="0"/>
        <v>11000</v>
      </c>
      <c r="K13" s="6"/>
      <c r="L13" s="7"/>
    </row>
    <row r="14" spans="2:12" ht="30" x14ac:dyDescent="0.25">
      <c r="B14" s="3" t="s">
        <v>22</v>
      </c>
      <c r="C14" s="3" t="s">
        <v>21</v>
      </c>
      <c r="D14" s="3" t="s">
        <v>24</v>
      </c>
      <c r="E14" s="3" t="s">
        <v>39</v>
      </c>
      <c r="F14" s="3" t="s">
        <v>76</v>
      </c>
      <c r="G14" s="7">
        <v>500</v>
      </c>
      <c r="H14" s="7">
        <v>500</v>
      </c>
      <c r="I14" s="9"/>
      <c r="J14" s="5">
        <f t="shared" si="0"/>
        <v>0</v>
      </c>
      <c r="K14" s="6"/>
      <c r="L14" s="7"/>
    </row>
    <row r="15" spans="2:12" ht="30" x14ac:dyDescent="0.25">
      <c r="B15" s="3" t="s">
        <v>22</v>
      </c>
      <c r="C15" s="3" t="s">
        <v>21</v>
      </c>
      <c r="D15" s="3" t="s">
        <v>24</v>
      </c>
      <c r="E15" s="3" t="s">
        <v>41</v>
      </c>
      <c r="F15" s="3" t="s">
        <v>76</v>
      </c>
      <c r="G15" s="7">
        <v>5000</v>
      </c>
      <c r="H15" s="7"/>
      <c r="I15" s="9">
        <v>5000</v>
      </c>
      <c r="J15" s="5">
        <f t="shared" si="0"/>
        <v>0</v>
      </c>
      <c r="K15" s="6"/>
      <c r="L15" s="7"/>
    </row>
    <row r="16" spans="2:12" ht="56.25" customHeight="1" x14ac:dyDescent="0.25">
      <c r="B16" s="3" t="s">
        <v>22</v>
      </c>
      <c r="C16" s="3" t="s">
        <v>21</v>
      </c>
      <c r="D16" s="3" t="s">
        <v>24</v>
      </c>
      <c r="E16" s="3" t="s">
        <v>82</v>
      </c>
      <c r="F16" s="3" t="s">
        <v>81</v>
      </c>
      <c r="G16" s="7"/>
      <c r="H16" s="7"/>
      <c r="I16" s="9"/>
      <c r="J16" s="5">
        <f t="shared" si="0"/>
        <v>0</v>
      </c>
      <c r="K16" s="6"/>
      <c r="L16" s="7">
        <v>40000</v>
      </c>
    </row>
    <row r="17" spans="2:12" ht="48" customHeight="1" x14ac:dyDescent="0.25">
      <c r="B17" s="3" t="s">
        <v>22</v>
      </c>
      <c r="C17" s="3" t="s">
        <v>21</v>
      </c>
      <c r="D17" s="3" t="s">
        <v>24</v>
      </c>
      <c r="E17" s="3" t="s">
        <v>79</v>
      </c>
      <c r="F17" s="3" t="s">
        <v>81</v>
      </c>
      <c r="G17" s="7"/>
      <c r="H17" s="7"/>
      <c r="I17" s="9"/>
      <c r="J17" s="5">
        <f t="shared" si="0"/>
        <v>0</v>
      </c>
      <c r="K17" s="6"/>
      <c r="L17" s="7">
        <v>40000</v>
      </c>
    </row>
    <row r="18" spans="2:12" ht="30" x14ac:dyDescent="0.25">
      <c r="B18" s="3" t="s">
        <v>22</v>
      </c>
      <c r="C18" s="3" t="s">
        <v>21</v>
      </c>
      <c r="D18" s="3" t="s">
        <v>24</v>
      </c>
      <c r="E18" s="3" t="s">
        <v>67</v>
      </c>
      <c r="F18" s="3"/>
      <c r="G18" s="7"/>
      <c r="H18" s="7"/>
      <c r="I18" s="9"/>
      <c r="J18" s="5">
        <f t="shared" si="0"/>
        <v>0</v>
      </c>
      <c r="K18" s="6"/>
      <c r="L18" s="7">
        <v>1000</v>
      </c>
    </row>
    <row r="19" spans="2:12" ht="30" x14ac:dyDescent="0.25">
      <c r="B19" s="3" t="s">
        <v>22</v>
      </c>
      <c r="C19" s="3" t="s">
        <v>21</v>
      </c>
      <c r="D19" s="3" t="s">
        <v>24</v>
      </c>
      <c r="E19" s="3" t="s">
        <v>59</v>
      </c>
      <c r="F19" s="3"/>
      <c r="G19" s="7"/>
      <c r="H19" s="7"/>
      <c r="I19" s="9"/>
      <c r="J19" s="5">
        <f t="shared" si="0"/>
        <v>0</v>
      </c>
      <c r="K19" s="6"/>
      <c r="L19" s="7">
        <v>4000</v>
      </c>
    </row>
    <row r="20" spans="2:12" ht="30" x14ac:dyDescent="0.25">
      <c r="B20" s="3" t="s">
        <v>22</v>
      </c>
      <c r="C20" s="3" t="s">
        <v>38</v>
      </c>
      <c r="D20" s="3" t="s">
        <v>24</v>
      </c>
      <c r="E20" s="3" t="s">
        <v>42</v>
      </c>
      <c r="F20" s="3" t="s">
        <v>78</v>
      </c>
      <c r="G20" s="7">
        <v>20000</v>
      </c>
      <c r="H20" s="7"/>
      <c r="I20" s="9">
        <v>3000</v>
      </c>
      <c r="J20" s="5">
        <v>18750</v>
      </c>
      <c r="K20" s="6"/>
      <c r="L20" s="7"/>
    </row>
    <row r="21" spans="2:12" x14ac:dyDescent="0.25">
      <c r="B21" s="3" t="s">
        <v>22</v>
      </c>
      <c r="C21" s="3" t="s">
        <v>73</v>
      </c>
      <c r="D21" s="3" t="s">
        <v>24</v>
      </c>
      <c r="E21" s="3" t="s">
        <v>74</v>
      </c>
      <c r="F21" s="3"/>
      <c r="G21" s="7"/>
      <c r="H21" s="7"/>
      <c r="I21" s="9"/>
      <c r="J21" s="5">
        <f>G21-H21-I21</f>
        <v>0</v>
      </c>
      <c r="K21" s="6"/>
      <c r="L21" s="7">
        <v>4800</v>
      </c>
    </row>
    <row r="22" spans="2:12" x14ac:dyDescent="0.25">
      <c r="B22" s="3" t="s">
        <v>22</v>
      </c>
      <c r="C22" s="3" t="s">
        <v>73</v>
      </c>
      <c r="D22" s="3" t="s">
        <v>24</v>
      </c>
      <c r="E22" s="3" t="s">
        <v>74</v>
      </c>
      <c r="F22" s="3"/>
      <c r="G22" s="7"/>
      <c r="H22" s="7"/>
      <c r="I22" s="9"/>
      <c r="J22" s="5">
        <f t="shared" ref="J22" si="1">G22-H22-I22</f>
        <v>0</v>
      </c>
      <c r="K22" s="6"/>
      <c r="L22" s="7">
        <v>9200</v>
      </c>
    </row>
    <row r="23" spans="2:12" x14ac:dyDescent="0.25">
      <c r="B23" s="4"/>
      <c r="C23" s="4"/>
      <c r="D23" s="4"/>
      <c r="E23" s="4"/>
      <c r="F23" s="4"/>
      <c r="G23" s="8"/>
      <c r="H23" s="8"/>
      <c r="I23" s="10"/>
      <c r="J23" s="5">
        <f>G23-H23-I23</f>
        <v>0</v>
      </c>
      <c r="K23" s="6"/>
      <c r="L23" s="8"/>
    </row>
  </sheetData>
  <mergeCells count="7">
    <mergeCell ref="B2:B3"/>
    <mergeCell ref="B4:E4"/>
    <mergeCell ref="G2:J2"/>
    <mergeCell ref="L2:L3"/>
    <mergeCell ref="E2:E3"/>
    <mergeCell ref="D2:D3"/>
    <mergeCell ref="C2:C3"/>
  </mergeCells>
  <pageMargins left="0.7" right="0.7" top="0.75" bottom="0.75" header="0.3" footer="0.3"/>
  <pageSetup paperSize="9" scale="6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18"/>
  <sheetViews>
    <sheetView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8" sqref="N8"/>
    </sheetView>
  </sheetViews>
  <sheetFormatPr defaultRowHeight="15" x14ac:dyDescent="0.25"/>
  <cols>
    <col min="1" max="1" width="1.85546875" customWidth="1"/>
    <col min="2" max="4" width="15.5703125" customWidth="1"/>
    <col min="5" max="6" width="26.85546875" customWidth="1"/>
    <col min="7" max="10" width="15.140625" customWidth="1"/>
    <col min="11" max="11" width="1.42578125" customWidth="1"/>
    <col min="12" max="12" width="16.85546875" customWidth="1"/>
  </cols>
  <sheetData>
    <row r="1" spans="2:13" ht="7.5" customHeight="1" x14ac:dyDescent="0.35"/>
    <row r="2" spans="2:13" ht="40.5" customHeight="1" x14ac:dyDescent="0.25">
      <c r="B2" s="41" t="s">
        <v>1</v>
      </c>
      <c r="C2" s="41" t="s">
        <v>0</v>
      </c>
      <c r="D2" s="41" t="s">
        <v>3</v>
      </c>
      <c r="E2" s="41" t="s">
        <v>2</v>
      </c>
      <c r="F2" s="35"/>
      <c r="G2" s="45" t="s">
        <v>16</v>
      </c>
      <c r="H2" s="46"/>
      <c r="I2" s="46"/>
      <c r="J2" s="47"/>
      <c r="L2" s="48" t="s">
        <v>15</v>
      </c>
    </row>
    <row r="3" spans="2:13" ht="43.5" customHeight="1" x14ac:dyDescent="0.25">
      <c r="B3" s="41"/>
      <c r="C3" s="41"/>
      <c r="D3" s="41"/>
      <c r="E3" s="41"/>
      <c r="F3" s="34"/>
      <c r="G3" s="1" t="s">
        <v>12</v>
      </c>
      <c r="H3" s="34" t="s">
        <v>90</v>
      </c>
      <c r="I3" s="33" t="s">
        <v>91</v>
      </c>
      <c r="J3" s="1" t="s">
        <v>69</v>
      </c>
      <c r="L3" s="49"/>
    </row>
    <row r="4" spans="2:13" ht="26.25" customHeight="1" x14ac:dyDescent="0.25">
      <c r="B4" s="42" t="s">
        <v>8</v>
      </c>
      <c r="C4" s="43"/>
      <c r="D4" s="43"/>
      <c r="E4" s="44"/>
      <c r="F4" s="38"/>
      <c r="G4" s="22">
        <f>SUM(G5:G18)</f>
        <v>116532</v>
      </c>
      <c r="H4" s="22"/>
      <c r="I4" s="23">
        <f>SUM(I5:I18)</f>
        <v>35350</v>
      </c>
      <c r="J4" s="23">
        <f>SUM(J5:J18)</f>
        <v>70408</v>
      </c>
      <c r="K4" s="24"/>
      <c r="L4" s="25">
        <f>SUM(L5:L18)</f>
        <v>176200</v>
      </c>
    </row>
    <row r="5" spans="2:13" ht="45" x14ac:dyDescent="0.25">
      <c r="B5" s="3" t="s">
        <v>4</v>
      </c>
      <c r="C5" s="3" t="s">
        <v>11</v>
      </c>
      <c r="D5" s="3" t="s">
        <v>6</v>
      </c>
      <c r="E5" s="3" t="s">
        <v>20</v>
      </c>
      <c r="F5" s="3"/>
      <c r="G5" s="7">
        <v>40032</v>
      </c>
      <c r="H5" s="5"/>
      <c r="I5" s="9"/>
      <c r="J5" s="7">
        <f>G5-H5-I5</f>
        <v>40032</v>
      </c>
      <c r="K5" s="6"/>
      <c r="L5" s="7"/>
    </row>
    <row r="6" spans="2:13" ht="30" x14ac:dyDescent="0.25">
      <c r="B6" s="3" t="s">
        <v>26</v>
      </c>
      <c r="C6" s="3" t="s">
        <v>29</v>
      </c>
      <c r="D6" s="3" t="s">
        <v>24</v>
      </c>
      <c r="E6" s="3" t="s">
        <v>45</v>
      </c>
      <c r="F6" s="39" t="s">
        <v>70</v>
      </c>
      <c r="G6" s="7">
        <v>20000</v>
      </c>
      <c r="H6" s="7">
        <v>2050</v>
      </c>
      <c r="I6" s="9">
        <f>8700+750+2000</f>
        <v>11450</v>
      </c>
      <c r="J6" s="7">
        <f t="shared" ref="J6:J18" si="0">G6-H6-I6</f>
        <v>6500</v>
      </c>
      <c r="K6" s="6"/>
      <c r="L6" s="7"/>
    </row>
    <row r="7" spans="2:13" ht="30" x14ac:dyDescent="0.25">
      <c r="B7" s="3" t="s">
        <v>26</v>
      </c>
      <c r="C7" s="3" t="s">
        <v>29</v>
      </c>
      <c r="D7" s="3" t="s">
        <v>24</v>
      </c>
      <c r="E7" s="3" t="s">
        <v>88</v>
      </c>
      <c r="F7" s="39" t="s">
        <v>70</v>
      </c>
      <c r="G7" s="7">
        <v>8000</v>
      </c>
      <c r="H7" s="7"/>
      <c r="I7" s="9"/>
      <c r="J7" s="7">
        <f t="shared" si="0"/>
        <v>8000</v>
      </c>
      <c r="K7" s="6"/>
      <c r="L7" s="7">
        <v>17000</v>
      </c>
    </row>
    <row r="8" spans="2:13" ht="45" x14ac:dyDescent="0.25">
      <c r="B8" s="3" t="s">
        <v>26</v>
      </c>
      <c r="C8" s="3" t="s">
        <v>29</v>
      </c>
      <c r="D8" s="3" t="s">
        <v>24</v>
      </c>
      <c r="E8" s="3" t="s">
        <v>46</v>
      </c>
      <c r="F8" s="39" t="s">
        <v>71</v>
      </c>
      <c r="G8" s="7">
        <v>500</v>
      </c>
      <c r="H8" s="7"/>
      <c r="I8" s="9">
        <v>500</v>
      </c>
      <c r="J8" s="7">
        <f t="shared" si="0"/>
        <v>0</v>
      </c>
      <c r="K8" s="6"/>
      <c r="L8" s="7"/>
    </row>
    <row r="9" spans="2:13" ht="45" x14ac:dyDescent="0.25">
      <c r="B9" s="3" t="s">
        <v>22</v>
      </c>
      <c r="C9" s="3" t="s">
        <v>21</v>
      </c>
      <c r="D9" s="3" t="s">
        <v>24</v>
      </c>
      <c r="E9" s="3" t="s">
        <v>40</v>
      </c>
      <c r="F9" s="3" t="s">
        <v>77</v>
      </c>
      <c r="G9" s="7">
        <v>4000</v>
      </c>
      <c r="H9" s="7">
        <v>4000</v>
      </c>
      <c r="I9" s="9"/>
      <c r="J9" s="7">
        <f t="shared" si="0"/>
        <v>0</v>
      </c>
      <c r="K9" s="6"/>
      <c r="L9" s="7"/>
      <c r="M9" s="20"/>
    </row>
    <row r="10" spans="2:13" ht="45" x14ac:dyDescent="0.25">
      <c r="B10" s="3" t="s">
        <v>26</v>
      </c>
      <c r="C10" s="3" t="s">
        <v>30</v>
      </c>
      <c r="D10" s="3" t="s">
        <v>6</v>
      </c>
      <c r="E10" s="3" t="s">
        <v>32</v>
      </c>
      <c r="F10" s="3" t="s">
        <v>72</v>
      </c>
      <c r="G10" s="7">
        <v>15000</v>
      </c>
      <c r="H10" s="7"/>
      <c r="I10" s="9">
        <f>11100+500+500+500+2000</f>
        <v>14600</v>
      </c>
      <c r="J10" s="7">
        <f t="shared" si="0"/>
        <v>400</v>
      </c>
      <c r="K10" s="6"/>
      <c r="L10" s="7"/>
      <c r="M10" s="21"/>
    </row>
    <row r="11" spans="2:13" ht="45" x14ac:dyDescent="0.25">
      <c r="B11" s="3" t="s">
        <v>26</v>
      </c>
      <c r="C11" s="3" t="s">
        <v>30</v>
      </c>
      <c r="D11" s="3" t="s">
        <v>6</v>
      </c>
      <c r="E11" s="3" t="s">
        <v>31</v>
      </c>
      <c r="F11" s="3" t="s">
        <v>72</v>
      </c>
      <c r="G11" s="7">
        <v>5000</v>
      </c>
      <c r="H11" s="7"/>
      <c r="I11" s="9">
        <v>5000</v>
      </c>
      <c r="J11" s="7">
        <f t="shared" si="0"/>
        <v>0</v>
      </c>
      <c r="K11" s="6"/>
      <c r="L11" s="7"/>
    </row>
    <row r="12" spans="2:13" ht="60" x14ac:dyDescent="0.25">
      <c r="B12" s="3" t="s">
        <v>28</v>
      </c>
      <c r="C12" s="3"/>
      <c r="D12" s="3" t="s">
        <v>6</v>
      </c>
      <c r="E12" s="3" t="s">
        <v>25</v>
      </c>
      <c r="F12" s="3" t="s">
        <v>72</v>
      </c>
      <c r="G12" s="7">
        <v>4000</v>
      </c>
      <c r="H12" s="7">
        <v>200</v>
      </c>
      <c r="I12" s="9">
        <v>3800</v>
      </c>
      <c r="J12" s="7">
        <f t="shared" si="0"/>
        <v>0</v>
      </c>
      <c r="K12" s="6"/>
      <c r="L12" s="7"/>
    </row>
    <row r="13" spans="2:13" x14ac:dyDescent="0.25">
      <c r="B13" s="3"/>
      <c r="C13" s="3" t="s">
        <v>73</v>
      </c>
      <c r="D13" s="3" t="s">
        <v>24</v>
      </c>
      <c r="E13" s="3" t="s">
        <v>74</v>
      </c>
      <c r="F13" s="3"/>
      <c r="G13" s="7"/>
      <c r="H13" s="7"/>
      <c r="I13" s="9"/>
      <c r="J13" s="7">
        <f t="shared" si="0"/>
        <v>0</v>
      </c>
      <c r="K13" s="6"/>
      <c r="L13" s="7">
        <v>9600</v>
      </c>
    </row>
    <row r="14" spans="2:13" ht="45" x14ac:dyDescent="0.25">
      <c r="B14" s="3" t="s">
        <v>22</v>
      </c>
      <c r="C14" s="3" t="s">
        <v>21</v>
      </c>
      <c r="D14" s="3" t="s">
        <v>24</v>
      </c>
      <c r="E14" s="3" t="s">
        <v>80</v>
      </c>
      <c r="F14" s="3" t="s">
        <v>83</v>
      </c>
      <c r="G14" s="7">
        <v>20000</v>
      </c>
      <c r="H14" s="7">
        <f>4000+524</f>
        <v>4524</v>
      </c>
      <c r="I14" s="9"/>
      <c r="J14" s="7">
        <f t="shared" si="0"/>
        <v>15476</v>
      </c>
      <c r="K14" s="6"/>
      <c r="L14" s="7">
        <v>60000</v>
      </c>
    </row>
    <row r="15" spans="2:13" ht="45" x14ac:dyDescent="0.25">
      <c r="B15" s="3" t="s">
        <v>22</v>
      </c>
      <c r="C15" s="3" t="s">
        <v>21</v>
      </c>
      <c r="D15" s="3" t="s">
        <v>24</v>
      </c>
      <c r="E15" s="3" t="s">
        <v>79</v>
      </c>
      <c r="F15" s="3" t="s">
        <v>83</v>
      </c>
      <c r="G15" s="7"/>
      <c r="H15" s="7"/>
      <c r="I15" s="9"/>
      <c r="J15" s="7">
        <f t="shared" si="0"/>
        <v>0</v>
      </c>
      <c r="K15" s="6"/>
      <c r="L15" s="7">
        <v>80000</v>
      </c>
    </row>
    <row r="16" spans="2:13" x14ac:dyDescent="0.25">
      <c r="B16" s="3"/>
      <c r="C16" s="3" t="s">
        <v>73</v>
      </c>
      <c r="D16" s="3" t="s">
        <v>24</v>
      </c>
      <c r="E16" s="3" t="s">
        <v>74</v>
      </c>
      <c r="F16" s="3"/>
      <c r="G16" s="7"/>
      <c r="H16" s="7"/>
      <c r="I16" s="9"/>
      <c r="J16" s="7">
        <f t="shared" si="0"/>
        <v>0</v>
      </c>
      <c r="K16" s="6"/>
      <c r="L16" s="7">
        <v>9600</v>
      </c>
    </row>
    <row r="17" spans="2:12" ht="14.45" x14ac:dyDescent="0.35">
      <c r="B17" s="3"/>
      <c r="C17" s="3"/>
      <c r="D17" s="3"/>
      <c r="E17" s="3"/>
      <c r="F17" s="3"/>
      <c r="G17" s="7"/>
      <c r="H17" s="7"/>
      <c r="I17" s="9"/>
      <c r="J17" s="7">
        <f t="shared" si="0"/>
        <v>0</v>
      </c>
      <c r="K17" s="6"/>
      <c r="L17" s="7"/>
    </row>
    <row r="18" spans="2:12" ht="14.45" x14ac:dyDescent="0.35">
      <c r="B18" s="4"/>
      <c r="C18" s="4"/>
      <c r="D18" s="4"/>
      <c r="E18" s="4"/>
      <c r="F18" s="4"/>
      <c r="G18" s="8"/>
      <c r="H18" s="8"/>
      <c r="I18" s="10"/>
      <c r="J18" s="7">
        <f t="shared" si="0"/>
        <v>0</v>
      </c>
      <c r="K18" s="6"/>
      <c r="L18" s="8"/>
    </row>
  </sheetData>
  <mergeCells count="7">
    <mergeCell ref="G2:J2"/>
    <mergeCell ref="L2:L3"/>
    <mergeCell ref="B4:E4"/>
    <mergeCell ref="B2:B3"/>
    <mergeCell ref="C2:C3"/>
    <mergeCell ref="D2:D3"/>
    <mergeCell ref="E2:E3"/>
  </mergeCells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K8"/>
  <sheetViews>
    <sheetView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3" sqref="G3:H3"/>
    </sheetView>
  </sheetViews>
  <sheetFormatPr defaultRowHeight="15" x14ac:dyDescent="0.25"/>
  <cols>
    <col min="1" max="1" width="1.85546875" customWidth="1"/>
    <col min="2" max="4" width="15.5703125" customWidth="1"/>
    <col min="5" max="5" width="26.85546875" customWidth="1"/>
    <col min="6" max="9" width="15.42578125" customWidth="1"/>
    <col min="10" max="10" width="1" customWidth="1"/>
    <col min="11" max="11" width="17.140625" customWidth="1"/>
  </cols>
  <sheetData>
    <row r="2" spans="2:11" ht="29.25" customHeight="1" x14ac:dyDescent="0.25">
      <c r="B2" s="41" t="s">
        <v>1</v>
      </c>
      <c r="C2" s="41" t="s">
        <v>0</v>
      </c>
      <c r="D2" s="41" t="s">
        <v>3</v>
      </c>
      <c r="E2" s="41" t="s">
        <v>2</v>
      </c>
      <c r="F2" s="45" t="s">
        <v>53</v>
      </c>
      <c r="G2" s="46"/>
      <c r="H2" s="46"/>
      <c r="I2" s="47"/>
      <c r="K2" s="48" t="s">
        <v>15</v>
      </c>
    </row>
    <row r="3" spans="2:11" ht="45" customHeight="1" x14ac:dyDescent="0.25">
      <c r="B3" s="41"/>
      <c r="C3" s="41"/>
      <c r="D3" s="41"/>
      <c r="E3" s="41"/>
      <c r="F3" s="1" t="s">
        <v>12</v>
      </c>
      <c r="G3" s="34" t="s">
        <v>90</v>
      </c>
      <c r="H3" s="34" t="s">
        <v>91</v>
      </c>
      <c r="I3" s="34" t="s">
        <v>69</v>
      </c>
      <c r="K3" s="49"/>
    </row>
    <row r="4" spans="2:11" ht="26.25" customHeight="1" x14ac:dyDescent="0.25">
      <c r="B4" s="42" t="s">
        <v>8</v>
      </c>
      <c r="C4" s="43"/>
      <c r="D4" s="43"/>
      <c r="E4" s="44"/>
      <c r="F4" s="22">
        <f>SUM(F5:F8)</f>
        <v>1500</v>
      </c>
      <c r="G4" s="36"/>
      <c r="H4" s="37">
        <f>SUM(H5:H8)</f>
        <v>650</v>
      </c>
      <c r="I4" s="37">
        <f>SUM(I5:I8)</f>
        <v>835</v>
      </c>
      <c r="J4" s="24"/>
      <c r="K4" s="25">
        <f>SUM(K5:K8)</f>
        <v>14000</v>
      </c>
    </row>
    <row r="5" spans="2:11" x14ac:dyDescent="0.25">
      <c r="B5" s="3" t="s">
        <v>54</v>
      </c>
      <c r="C5" s="3" t="s">
        <v>55</v>
      </c>
      <c r="D5" s="3" t="s">
        <v>24</v>
      </c>
      <c r="E5" s="3" t="s">
        <v>55</v>
      </c>
      <c r="F5" s="7">
        <v>1500</v>
      </c>
      <c r="G5" s="7">
        <v>15</v>
      </c>
      <c r="H5" s="9">
        <v>650</v>
      </c>
      <c r="I5" s="7">
        <f>F5-G5-H5</f>
        <v>835</v>
      </c>
      <c r="J5" s="6"/>
      <c r="K5" s="7"/>
    </row>
    <row r="6" spans="2:11" x14ac:dyDescent="0.25">
      <c r="B6" s="3" t="s">
        <v>54</v>
      </c>
      <c r="C6" s="3" t="s">
        <v>55</v>
      </c>
      <c r="D6" s="3" t="s">
        <v>6</v>
      </c>
      <c r="E6" s="3" t="s">
        <v>67</v>
      </c>
      <c r="F6" s="7"/>
      <c r="G6" s="7"/>
      <c r="H6" s="9">
        <v>0</v>
      </c>
      <c r="I6" s="7"/>
      <c r="J6" s="6"/>
      <c r="K6" s="7">
        <v>2500</v>
      </c>
    </row>
    <row r="7" spans="2:11" ht="14.45" x14ac:dyDescent="0.35">
      <c r="B7" s="3"/>
      <c r="C7" s="3"/>
      <c r="D7" s="3"/>
      <c r="E7" s="3"/>
      <c r="F7" s="7"/>
      <c r="G7" s="7"/>
      <c r="H7" s="9"/>
      <c r="I7" s="7">
        <f t="shared" ref="I7:I8" si="0">F7-H7</f>
        <v>0</v>
      </c>
      <c r="J7" s="6"/>
      <c r="K7" s="7">
        <v>11500</v>
      </c>
    </row>
    <row r="8" spans="2:11" ht="14.45" x14ac:dyDescent="0.35">
      <c r="B8" s="4"/>
      <c r="C8" s="4"/>
      <c r="D8" s="4"/>
      <c r="E8" s="4"/>
      <c r="F8" s="8"/>
      <c r="G8" s="8"/>
      <c r="H8" s="10"/>
      <c r="I8" s="8">
        <f t="shared" si="0"/>
        <v>0</v>
      </c>
      <c r="J8" s="6"/>
      <c r="K8" s="8"/>
    </row>
  </sheetData>
  <mergeCells count="7">
    <mergeCell ref="F2:I2"/>
    <mergeCell ref="K2:K3"/>
    <mergeCell ref="B4:E4"/>
    <mergeCell ref="B2:B3"/>
    <mergeCell ref="C2:C3"/>
    <mergeCell ref="D2:D3"/>
    <mergeCell ref="E2:E3"/>
  </mergeCells>
  <pageMargins left="0.7" right="0.7" top="0.75" bottom="0.75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J15"/>
  <sheetViews>
    <sheetView view="pageBreakPreview" zoomScale="85" zoomScaleNormal="85" zoomScaleSheetLayoutView="85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G3" sqref="G3"/>
    </sheetView>
  </sheetViews>
  <sheetFormatPr defaultRowHeight="15" x14ac:dyDescent="0.25"/>
  <cols>
    <col min="1" max="1" width="1.85546875" customWidth="1"/>
    <col min="2" max="4" width="15.5703125" customWidth="1"/>
    <col min="5" max="5" width="26.85546875" customWidth="1"/>
    <col min="6" max="8" width="15.42578125" customWidth="1"/>
    <col min="9" max="9" width="1.5703125" customWidth="1"/>
    <col min="10" max="10" width="17.140625" customWidth="1"/>
  </cols>
  <sheetData>
    <row r="1" spans="2:10" ht="6.75" customHeight="1" x14ac:dyDescent="0.35"/>
    <row r="2" spans="2:10" ht="29.25" customHeight="1" x14ac:dyDescent="0.25">
      <c r="B2" s="41" t="s">
        <v>1</v>
      </c>
      <c r="C2" s="41" t="s">
        <v>0</v>
      </c>
      <c r="D2" s="41" t="s">
        <v>3</v>
      </c>
      <c r="E2" s="41" t="s">
        <v>2</v>
      </c>
      <c r="F2" s="45" t="s">
        <v>23</v>
      </c>
      <c r="G2" s="46"/>
      <c r="H2" s="47"/>
      <c r="J2" s="48" t="s">
        <v>15</v>
      </c>
    </row>
    <row r="3" spans="2:10" ht="47.25" customHeight="1" x14ac:dyDescent="0.25">
      <c r="B3" s="41"/>
      <c r="C3" s="41"/>
      <c r="D3" s="41"/>
      <c r="E3" s="41"/>
      <c r="F3" s="1" t="s">
        <v>12</v>
      </c>
      <c r="G3" s="33" t="s">
        <v>85</v>
      </c>
      <c r="H3" s="1" t="s">
        <v>86</v>
      </c>
      <c r="J3" s="49"/>
    </row>
    <row r="4" spans="2:10" ht="26.25" customHeight="1" x14ac:dyDescent="0.25">
      <c r="B4" s="42" t="s">
        <v>8</v>
      </c>
      <c r="C4" s="43"/>
      <c r="D4" s="43"/>
      <c r="E4" s="44"/>
      <c r="F4" s="22">
        <f>SUM(F5:F15)</f>
        <v>8080</v>
      </c>
      <c r="G4" s="22">
        <f>SUM(G5:G15)</f>
        <v>1695</v>
      </c>
      <c r="H4" s="22">
        <f>SUM(H5:H15)</f>
        <v>6385</v>
      </c>
      <c r="I4" s="24"/>
      <c r="J4" s="25">
        <f>SUM(J5:J15)</f>
        <v>5000</v>
      </c>
    </row>
    <row r="5" spans="2:10" ht="30" x14ac:dyDescent="0.25">
      <c r="B5" s="26" t="s">
        <v>63</v>
      </c>
      <c r="C5" s="26" t="s">
        <v>64</v>
      </c>
      <c r="D5" s="26" t="s">
        <v>6</v>
      </c>
      <c r="E5" s="26" t="s">
        <v>65</v>
      </c>
      <c r="F5" s="27">
        <v>80</v>
      </c>
      <c r="G5" s="28"/>
      <c r="H5" s="11">
        <f t="shared" ref="H5:H12" si="0">F5-G5</f>
        <v>80</v>
      </c>
      <c r="I5" s="6"/>
      <c r="J5" s="27"/>
    </row>
    <row r="6" spans="2:10" ht="30" x14ac:dyDescent="0.25">
      <c r="B6" s="3" t="s">
        <v>36</v>
      </c>
      <c r="C6" s="3" t="s">
        <v>37</v>
      </c>
      <c r="D6" s="3" t="s">
        <v>6</v>
      </c>
      <c r="E6" s="3" t="s">
        <v>35</v>
      </c>
      <c r="F6" s="7">
        <v>250</v>
      </c>
      <c r="G6" s="9">
        <v>50</v>
      </c>
      <c r="H6" s="7">
        <f t="shared" si="0"/>
        <v>200</v>
      </c>
      <c r="I6" s="6"/>
      <c r="J6" s="7"/>
    </row>
    <row r="7" spans="2:10" ht="30" x14ac:dyDescent="0.25">
      <c r="B7" s="3" t="s">
        <v>49</v>
      </c>
      <c r="C7" s="3" t="s">
        <v>48</v>
      </c>
      <c r="D7" s="3" t="s">
        <v>24</v>
      </c>
      <c r="E7" s="3" t="s">
        <v>47</v>
      </c>
      <c r="F7" s="7"/>
      <c r="G7" s="9"/>
      <c r="H7" s="7">
        <f t="shared" si="0"/>
        <v>0</v>
      </c>
      <c r="I7" s="6"/>
      <c r="J7" s="7">
        <v>4500</v>
      </c>
    </row>
    <row r="8" spans="2:10" ht="30" x14ac:dyDescent="0.25">
      <c r="B8" s="3" t="s">
        <v>49</v>
      </c>
      <c r="C8" s="3" t="s">
        <v>48</v>
      </c>
      <c r="D8" s="3" t="s">
        <v>6</v>
      </c>
      <c r="E8" s="3" t="s">
        <v>50</v>
      </c>
      <c r="F8" s="7"/>
      <c r="G8" s="9"/>
      <c r="H8" s="7">
        <f t="shared" si="0"/>
        <v>0</v>
      </c>
      <c r="I8" s="6"/>
      <c r="J8" s="7">
        <v>500</v>
      </c>
    </row>
    <row r="9" spans="2:10" ht="30" x14ac:dyDescent="0.25">
      <c r="B9" s="3" t="s">
        <v>4</v>
      </c>
      <c r="C9" s="3" t="s">
        <v>34</v>
      </c>
      <c r="D9" s="3" t="s">
        <v>6</v>
      </c>
      <c r="E9" s="3" t="s">
        <v>33</v>
      </c>
      <c r="F9" s="7">
        <v>950</v>
      </c>
      <c r="G9" s="9">
        <v>825</v>
      </c>
      <c r="H9" s="7">
        <f t="shared" si="0"/>
        <v>125</v>
      </c>
      <c r="I9" s="6"/>
      <c r="J9" s="7"/>
    </row>
    <row r="10" spans="2:10" ht="45" x14ac:dyDescent="0.25">
      <c r="B10" s="3" t="s">
        <v>4</v>
      </c>
      <c r="C10" s="3" t="s">
        <v>51</v>
      </c>
      <c r="D10" s="3" t="s">
        <v>24</v>
      </c>
      <c r="E10" s="3" t="s">
        <v>52</v>
      </c>
      <c r="F10" s="7">
        <v>5000</v>
      </c>
      <c r="G10" s="9"/>
      <c r="H10" s="11">
        <f t="shared" si="0"/>
        <v>5000</v>
      </c>
      <c r="I10" s="6"/>
      <c r="J10" s="7"/>
    </row>
    <row r="11" spans="2:10" ht="105" x14ac:dyDescent="0.25">
      <c r="B11" s="26" t="s">
        <v>4</v>
      </c>
      <c r="C11" s="26" t="s">
        <v>62</v>
      </c>
      <c r="D11" s="26" t="s">
        <v>6</v>
      </c>
      <c r="E11" s="26" t="s">
        <v>56</v>
      </c>
      <c r="F11" s="27">
        <v>1000</v>
      </c>
      <c r="G11" s="28">
        <v>20</v>
      </c>
      <c r="H11" s="11">
        <f t="shared" si="0"/>
        <v>980</v>
      </c>
      <c r="I11" s="6"/>
      <c r="J11" s="27"/>
    </row>
    <row r="12" spans="2:10" ht="105" x14ac:dyDescent="0.25">
      <c r="B12" s="3"/>
      <c r="C12" s="3" t="s">
        <v>66</v>
      </c>
      <c r="D12" s="3" t="s">
        <v>6</v>
      </c>
      <c r="E12" s="3" t="s">
        <v>56</v>
      </c>
      <c r="F12" s="7">
        <v>300</v>
      </c>
      <c r="G12" s="9">
        <v>300</v>
      </c>
      <c r="H12" s="11">
        <f t="shared" si="0"/>
        <v>0</v>
      </c>
      <c r="I12" s="6"/>
      <c r="J12" s="7"/>
    </row>
    <row r="14" spans="2:10" ht="105" x14ac:dyDescent="0.25">
      <c r="B14" s="3"/>
      <c r="C14" s="3" t="s">
        <v>58</v>
      </c>
      <c r="D14" s="3" t="s">
        <v>6</v>
      </c>
      <c r="E14" s="3" t="s">
        <v>56</v>
      </c>
      <c r="F14" s="7">
        <v>500</v>
      </c>
      <c r="G14" s="9">
        <v>500</v>
      </c>
      <c r="H14" s="11">
        <f>F14-G14</f>
        <v>0</v>
      </c>
      <c r="I14" s="6"/>
      <c r="J14" s="7"/>
    </row>
    <row r="15" spans="2:10" ht="14.45" x14ac:dyDescent="0.35">
      <c r="B15" s="4"/>
      <c r="C15" s="4"/>
      <c r="D15" s="4"/>
      <c r="E15" s="4"/>
      <c r="F15" s="8"/>
      <c r="G15" s="10"/>
      <c r="H15" s="8">
        <f>F15-G15</f>
        <v>0</v>
      </c>
      <c r="I15" s="6"/>
      <c r="J15" s="8"/>
    </row>
  </sheetData>
  <mergeCells count="7">
    <mergeCell ref="F2:H2"/>
    <mergeCell ref="J2:J3"/>
    <mergeCell ref="B4:E4"/>
    <mergeCell ref="B2:B3"/>
    <mergeCell ref="C2:C3"/>
    <mergeCell ref="D2:D3"/>
    <mergeCell ref="E2:E3"/>
  </mergeCells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8"/>
  <sheetViews>
    <sheetView view="pageBreakPreview" zoomScale="85" zoomScaleNormal="85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6" sqref="H6"/>
    </sheetView>
  </sheetViews>
  <sheetFormatPr defaultRowHeight="15" x14ac:dyDescent="0.25"/>
  <cols>
    <col min="1" max="1" width="1.85546875" customWidth="1"/>
    <col min="2" max="4" width="15.5703125" customWidth="1"/>
    <col min="5" max="5" width="26.85546875" customWidth="1"/>
    <col min="6" max="8" width="15.42578125" customWidth="1"/>
    <col min="9" max="9" width="1.5703125" customWidth="1"/>
    <col min="10" max="10" width="17.140625" customWidth="1"/>
  </cols>
  <sheetData>
    <row r="1" spans="2:10" ht="6.75" customHeight="1" x14ac:dyDescent="0.35"/>
    <row r="2" spans="2:10" ht="29.25" customHeight="1" x14ac:dyDescent="0.25">
      <c r="B2" s="41" t="s">
        <v>1</v>
      </c>
      <c r="C2" s="41" t="s">
        <v>0</v>
      </c>
      <c r="D2" s="41" t="s">
        <v>3</v>
      </c>
      <c r="E2" s="41" t="s">
        <v>2</v>
      </c>
      <c r="F2" s="45" t="s">
        <v>60</v>
      </c>
      <c r="G2" s="46"/>
      <c r="H2" s="47"/>
      <c r="J2" s="48" t="s">
        <v>15</v>
      </c>
    </row>
    <row r="3" spans="2:10" ht="47.25" customHeight="1" x14ac:dyDescent="0.25">
      <c r="B3" s="41"/>
      <c r="C3" s="41"/>
      <c r="D3" s="41"/>
      <c r="E3" s="41"/>
      <c r="F3" s="13" t="s">
        <v>12</v>
      </c>
      <c r="G3" s="33" t="s">
        <v>84</v>
      </c>
      <c r="H3" s="13" t="s">
        <v>13</v>
      </c>
      <c r="J3" s="49"/>
    </row>
    <row r="4" spans="2:10" ht="26.25" customHeight="1" x14ac:dyDescent="0.25">
      <c r="B4" s="42" t="s">
        <v>8</v>
      </c>
      <c r="C4" s="43"/>
      <c r="D4" s="43"/>
      <c r="E4" s="44"/>
      <c r="F4" s="22">
        <f>SUM(F5:F8)</f>
        <v>1050</v>
      </c>
      <c r="G4" s="23">
        <f>SUM(G5:G8)</f>
        <v>496</v>
      </c>
      <c r="H4" s="23">
        <f>SUM(H5:H8)</f>
        <v>554</v>
      </c>
      <c r="I4" s="24"/>
      <c r="J4" s="25">
        <f>SUM(J5:J8)</f>
        <v>0</v>
      </c>
    </row>
    <row r="5" spans="2:10" ht="105" x14ac:dyDescent="0.25">
      <c r="B5" s="3" t="s">
        <v>17</v>
      </c>
      <c r="C5" s="3" t="s">
        <v>61</v>
      </c>
      <c r="D5" s="3" t="s">
        <v>6</v>
      </c>
      <c r="E5" s="3" t="s">
        <v>56</v>
      </c>
      <c r="F5" s="7">
        <v>1000</v>
      </c>
      <c r="G5" s="9">
        <v>475</v>
      </c>
      <c r="H5" s="7">
        <f>F5-G5</f>
        <v>525</v>
      </c>
      <c r="I5" s="6"/>
      <c r="J5" s="7"/>
    </row>
    <row r="6" spans="2:10" ht="105" x14ac:dyDescent="0.25">
      <c r="B6" s="3"/>
      <c r="C6" s="3" t="s">
        <v>57</v>
      </c>
      <c r="D6" s="3" t="s">
        <v>6</v>
      </c>
      <c r="E6" s="3" t="s">
        <v>56</v>
      </c>
      <c r="F6" s="7">
        <v>50</v>
      </c>
      <c r="G6" s="9">
        <v>21</v>
      </c>
      <c r="H6" s="11">
        <f>F6-G6</f>
        <v>29</v>
      </c>
      <c r="I6" s="6"/>
      <c r="J6" s="7"/>
    </row>
    <row r="7" spans="2:10" ht="14.45" x14ac:dyDescent="0.35">
      <c r="B7" s="26"/>
      <c r="C7" s="26"/>
      <c r="D7" s="26"/>
      <c r="E7" s="26"/>
      <c r="F7" s="27"/>
      <c r="G7" s="28"/>
      <c r="H7" s="29">
        <f t="shared" ref="H7" si="0">F7-G7</f>
        <v>0</v>
      </c>
      <c r="I7" s="6"/>
      <c r="J7" s="27"/>
    </row>
    <row r="8" spans="2:10" ht="14.45" x14ac:dyDescent="0.35">
      <c r="B8" s="4"/>
      <c r="C8" s="4"/>
      <c r="D8" s="4"/>
      <c r="E8" s="4"/>
      <c r="F8" s="8"/>
      <c r="G8" s="10"/>
      <c r="H8" s="8">
        <f t="shared" ref="H8" si="1">F8-G8</f>
        <v>0</v>
      </c>
      <c r="I8" s="6"/>
      <c r="J8" s="8"/>
    </row>
  </sheetData>
  <mergeCells count="7">
    <mergeCell ref="F2:H2"/>
    <mergeCell ref="J2:J3"/>
    <mergeCell ref="B4:E4"/>
    <mergeCell ref="B2:B3"/>
    <mergeCell ref="C2:C3"/>
    <mergeCell ref="D2:D3"/>
    <mergeCell ref="E2:E3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</vt:lpstr>
      <vt:lpstr>PCR ტესტი</vt:lpstr>
      <vt:lpstr>PCR ექსტრაქცია</vt:lpstr>
      <vt:lpstr>PCR ჯინექსპერტი</vt:lpstr>
      <vt:lpstr>სწრაფი-მარტივი ანტისხეული</vt:lpstr>
      <vt:lpstr>სწრაფი-მარტივი ანტიგენი</vt:lpstr>
      <vt:lpstr>'PCR ექსტრაქცია'!Print_Area</vt:lpstr>
      <vt:lpstr>'PCR ტესტი'!Print_Area</vt:lpstr>
      <vt:lpstr>'PCR ჯინექსპერტი'!Print_Area</vt:lpstr>
      <vt:lpstr>Total!Print_Area</vt:lpstr>
      <vt:lpstr>'სწრაფი-მარტივი ანტიგენი'!Print_Area</vt:lpstr>
      <vt:lpstr>'სწრაფი-მარტივი ანტისხეული'!Print_Area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2020-06-04T13:22:46Z</dcterms:modified>
</cp:coreProperties>
</file>